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kjb040/Desktop/"/>
    </mc:Choice>
  </mc:AlternateContent>
  <xr:revisionPtr revIDLastSave="0" documentId="8_{F4F791B9-D85C-FF44-8CA5-993791A664CA}" xr6:coauthVersionLast="47" xr6:coauthVersionMax="47" xr10:uidLastSave="{00000000-0000-0000-0000-000000000000}"/>
  <workbookProtection workbookAlgorithmName="SHA-512" workbookHashValue="liqPgwOgj3ojRwFu6T4Xyl9Znr91JIkSazf6fSU9PbviT6+VVE+W4nFL5g5izcZbX3wYO6spzTLtEST0Ik5yNQ==" workbookSaltValue="5inQKm5avjDjsx5/izcNxQ==" workbookSpinCount="100000" lockStructure="1"/>
  <bookViews>
    <workbookView xWindow="42300" yWindow="5080" windowWidth="27540" windowHeight="10300" xr2:uid="{BA070511-A319-4A9E-B71A-5A82BFF14A9B}"/>
  </bookViews>
  <sheets>
    <sheet name="PRH eligibility calculator" sheetId="1" r:id="rId1"/>
  </sheets>
  <definedNames>
    <definedName name="OLE_LINK1" localSheetId="0">'PRH eligibility calculator'!$A$29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A10" i="1"/>
  <c r="B22" i="1" l="1"/>
  <c r="A22" i="1"/>
  <c r="M22" i="1" l="1"/>
  <c r="M10" i="1"/>
  <c r="D10" i="1" l="1"/>
  <c r="D22" i="1"/>
  <c r="C22" i="1"/>
  <c r="C10" i="1"/>
  <c r="F22" i="1" l="1"/>
  <c r="J22" i="1"/>
  <c r="E22" i="1"/>
  <c r="I22" i="1"/>
  <c r="G22" i="1"/>
  <c r="G10" i="1"/>
  <c r="E10" i="1"/>
  <c r="J10" i="1"/>
  <c r="F10" i="1"/>
  <c r="I10" i="1"/>
  <c r="H22" i="1" l="1"/>
  <c r="L22" i="1" s="1"/>
  <c r="N22" i="1" s="1"/>
  <c r="H10" i="1"/>
  <c r="L10" i="1" s="1"/>
  <c r="N10" i="1" s="1"/>
  <c r="O10" i="1" s="1"/>
  <c r="O22" i="1" l="1"/>
  <c r="K22" i="1"/>
  <c r="K10" i="1"/>
</calcChain>
</file>

<file path=xl/sharedStrings.xml><?xml version="1.0" encoding="utf-8"?>
<sst xmlns="http://schemas.openxmlformats.org/spreadsheetml/2006/main" count="44" uniqueCount="33">
  <si>
    <t>Harvard University</t>
  </si>
  <si>
    <t>Eligibility Estimator for Post Retirement Health (PRH)</t>
  </si>
  <si>
    <t xml:space="preserve">Faculty &amp; Non-Union Staff hired prior to January 1, 2014 </t>
  </si>
  <si>
    <t>Union Staff hired prior to January 1, 2016 and SEIU Arboretum Staff (regardless of hire date)</t>
  </si>
  <si>
    <r>
      <rPr>
        <b/>
        <sz val="11"/>
        <color theme="1"/>
        <rFont val="Calibri"/>
        <family val="2"/>
        <scheme val="minor"/>
      </rPr>
      <t>Rule of 75 requirement</t>
    </r>
    <r>
      <rPr>
        <sz val="11"/>
        <color theme="1"/>
        <rFont val="Calibri"/>
        <family val="2"/>
        <scheme val="minor"/>
      </rPr>
      <t>: You are at least age 55 and have at least 10 years of participation service* and your age plus years of participation service totals at least 75 years.</t>
    </r>
  </si>
  <si>
    <t>Enter date of birth (mm/dd/yyyy)</t>
  </si>
  <si>
    <t>Enter date of hire** (mm/dd/yyyy)</t>
  </si>
  <si>
    <t>Age</t>
  </si>
  <si>
    <t>Service</t>
  </si>
  <si>
    <t>Years till age 55</t>
  </si>
  <si>
    <t>Years till reaching service</t>
  </si>
  <si>
    <t>Years till reaching 75</t>
  </si>
  <si>
    <t>Years till reaching rule of 75</t>
  </si>
  <si>
    <t>Time* before turning 55</t>
  </si>
  <si>
    <t>Time* before achieving 10 years of participation service**</t>
  </si>
  <si>
    <t>Estimated Years Before Reaching Rule of 75</t>
  </si>
  <si>
    <t>Days till reaching PRH eligibility</t>
  </si>
  <si>
    <t>Today</t>
  </si>
  <si>
    <t>PRH Eligibilty Date</t>
  </si>
  <si>
    <t>Estimated Date for reaching PRH eligibility</t>
  </si>
  <si>
    <r>
      <rPr>
        <sz val="11"/>
        <rFont val="Calibri"/>
        <family val="2"/>
        <scheme val="minor"/>
      </rPr>
      <t xml:space="preserve">*Not all years of service may count towards participation service. Participation service can be found in </t>
    </r>
    <r>
      <rPr>
        <sz val="11"/>
        <color theme="1"/>
        <rFont val="Calibri"/>
        <family val="2"/>
        <scheme val="minor"/>
      </rPr>
      <t>PeopleSoft</t>
    </r>
    <r>
      <rPr>
        <sz val="11"/>
        <rFont val="Calibri"/>
        <family val="2"/>
        <scheme val="minor"/>
      </rPr>
      <t xml:space="preserve"> (under Pension Summary tab in My Benefits)</t>
    </r>
  </si>
  <si>
    <r>
      <t xml:space="preserve">**If you had a break in service, this estimator will not work for you.  Please contact the Benefits Office at benefits@harvard.edu to request a calculation of your PRH eligibilty date.
</t>
    </r>
    <r>
      <rPr>
        <b/>
        <sz val="11"/>
        <color theme="1"/>
        <rFont val="Calibri"/>
        <family val="2"/>
        <scheme val="minor"/>
      </rPr>
      <t>Note</t>
    </r>
    <r>
      <rPr>
        <sz val="11"/>
        <color theme="1"/>
        <rFont val="Calibri"/>
        <family val="2"/>
        <scheme val="minor"/>
      </rPr>
      <t>: A change to a non-benefits eligible position, including Temporary and Less Than Halftime (LHT), will count as a break in service. You will be subject to the new rules (if you haven’t already met the PRH) if you are rehired into a benefit eligible position.</t>
    </r>
  </si>
  <si>
    <t xml:space="preserve">Faculty &amp; Non-Union Staff hired/rehired after January 1, 2014 </t>
  </si>
  <si>
    <t>Union Staff hired after January 1, 2016</t>
  </si>
  <si>
    <r>
      <rPr>
        <b/>
        <sz val="11"/>
        <color theme="1"/>
        <rFont val="Calibri"/>
        <family val="2"/>
        <scheme val="minor"/>
      </rPr>
      <t>Rule of 75 requirement</t>
    </r>
    <r>
      <rPr>
        <sz val="11"/>
        <color theme="1"/>
        <rFont val="Calibri"/>
        <family val="2"/>
        <scheme val="minor"/>
      </rPr>
      <t>: You are at least age 60 and have at least 15 years of participation service* and your age plus years of participation service totals at least 75 years.</t>
    </r>
  </si>
  <si>
    <t>Years till age 60</t>
  </si>
  <si>
    <t>Years till totalling 75</t>
  </si>
  <si>
    <t>Time* before turning 60</t>
  </si>
  <si>
    <t>Time* before achieving 15 years of participation service**</t>
  </si>
  <si>
    <t>Estimated years before reaching rule of 75</t>
  </si>
  <si>
    <t>Important note:</t>
  </si>
  <si>
    <t xml:space="preserve">This tool is provided for educational and illustrative purposes only. Individual circumstances may  vary. Your service will be reviewed carefully when you are close to retirement. Every effort has been made to ensure the accuracy and broad applicability of this calculation. In the event of any discrepancy between this document and the plan documents legally governing this benefit, the latter shall prevail. Harvard reserves the right to change employee benefits at any time, subject to its obligations under law and collective bargaining.								</t>
  </si>
  <si>
    <t>Updated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</si>
</sst>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10"/>
      <color theme="1"/>
      <name val="Arial Unicode MS"/>
      <family val="2"/>
    </font>
    <font>
      <b/>
      <i/>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Alignment="1">
      <alignment horizontal="left" wrapText="1"/>
    </xf>
    <xf numFmtId="2" fontId="0" fillId="0" borderId="0" xfId="0" applyNumberFormat="1" applyAlignment="1">
      <alignment wrapText="1"/>
    </xf>
    <xf numFmtId="0" fontId="0" fillId="0" borderId="8" xfId="0" applyBorder="1"/>
    <xf numFmtId="14" fontId="0" fillId="0" borderId="7" xfId="0" applyNumberFormat="1" applyBorder="1" applyAlignment="1">
      <alignment horizontal="left"/>
    </xf>
    <xf numFmtId="14" fontId="0" fillId="0" borderId="0" xfId="0" applyNumberFormat="1" applyAlignment="1">
      <alignment horizontal="left"/>
    </xf>
    <xf numFmtId="2" fontId="4" fillId="0" borderId="0" xfId="0" applyNumberFormat="1" applyFont="1"/>
    <xf numFmtId="2" fontId="3" fillId="0" borderId="0" xfId="0" applyNumberFormat="1" applyFont="1" applyAlignment="1">
      <alignment horizontal="left" wrapText="1"/>
    </xf>
    <xf numFmtId="0" fontId="2" fillId="0" borderId="0" xfId="0" applyFont="1"/>
    <xf numFmtId="0" fontId="2" fillId="0" borderId="8" xfId="0" applyFont="1" applyBorder="1"/>
    <xf numFmtId="0" fontId="1" fillId="0" borderId="0" xfId="0" applyFont="1"/>
    <xf numFmtId="0" fontId="5" fillId="0" borderId="0" xfId="0" applyFont="1" applyAlignment="1">
      <alignment horizontal="left"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2" fontId="1" fillId="0" borderId="0" xfId="0" applyNumberFormat="1" applyFont="1" applyAlignment="1">
      <alignment horizontal="left" vertical="top" wrapText="1"/>
    </xf>
    <xf numFmtId="0" fontId="0" fillId="0" borderId="7" xfId="0" applyBorder="1" applyAlignment="1">
      <alignment horizontal="left" wrapText="1"/>
    </xf>
    <xf numFmtId="0" fontId="0" fillId="0" borderId="0" xfId="0" applyAlignment="1">
      <alignment wrapText="1"/>
    </xf>
    <xf numFmtId="14" fontId="0" fillId="0" borderId="7" xfId="0" applyNumberFormat="1" applyBorder="1" applyAlignment="1" applyProtection="1">
      <alignment horizontal="left"/>
      <protection locked="0"/>
    </xf>
    <xf numFmtId="0" fontId="0" fillId="0" borderId="0" xfId="0" applyAlignment="1">
      <alignment horizontal="left"/>
    </xf>
    <xf numFmtId="0" fontId="2" fillId="0" borderId="0" xfId="0" applyFont="1" applyAlignment="1">
      <alignment horizontal="left"/>
    </xf>
    <xf numFmtId="14" fontId="3" fillId="0" borderId="0" xfId="0" applyNumberFormat="1" applyFont="1" applyAlignment="1">
      <alignment horizontal="left" wrapText="1"/>
    </xf>
    <xf numFmtId="0" fontId="0" fillId="0" borderId="0" xfId="0" applyAlignment="1">
      <alignment vertical="center"/>
    </xf>
    <xf numFmtId="2" fontId="1" fillId="0" borderId="8" xfId="0" applyNumberFormat="1" applyFont="1" applyBorder="1" applyAlignment="1">
      <alignment horizontal="left" vertical="top" wrapText="1"/>
    </xf>
    <xf numFmtId="14" fontId="2" fillId="0" borderId="0" xfId="0" applyNumberFormat="1" applyFont="1"/>
    <xf numFmtId="14" fontId="0" fillId="0" borderId="0" xfId="0" applyNumberFormat="1" applyAlignment="1" applyProtection="1">
      <alignment horizontal="left"/>
      <protection locked="0"/>
    </xf>
    <xf numFmtId="14" fontId="3" fillId="0" borderId="8" xfId="0" applyNumberFormat="1" applyFont="1" applyBorder="1" applyAlignment="1">
      <alignment horizontal="left" wrapText="1"/>
    </xf>
    <xf numFmtId="0" fontId="6" fillId="0" borderId="0" xfId="0" applyFont="1" applyAlignment="1">
      <alignment horizontal="left" vertical="center"/>
    </xf>
    <xf numFmtId="0" fontId="6" fillId="0" borderId="0" xfId="0" applyFont="1" applyAlignment="1">
      <alignment horizontal="center" wrapText="1"/>
    </xf>
    <xf numFmtId="0" fontId="6" fillId="0" borderId="0" xfId="0" applyFont="1"/>
    <xf numFmtId="0" fontId="1" fillId="0" borderId="0" xfId="0" applyFont="1" applyAlignment="1">
      <alignment horizontal="center"/>
    </xf>
    <xf numFmtId="0" fontId="1" fillId="0" borderId="7"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7" xfId="0" applyBorder="1" applyAlignment="1">
      <alignment horizontal="left" wrapText="1"/>
    </xf>
    <xf numFmtId="0" fontId="0" fillId="0" borderId="0" xfId="0" applyAlignment="1">
      <alignment wrapText="1"/>
    </xf>
    <xf numFmtId="0" fontId="0" fillId="0" borderId="8" xfId="0" applyBorder="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2" xfId="0" applyFill="1" applyBorder="1" applyAlignment="1">
      <alignment horizontal="center"/>
    </xf>
    <xf numFmtId="0" fontId="0" fillId="0" borderId="3" xfId="0"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5" xfId="0" applyFill="1" applyBorder="1" applyAlignment="1">
      <alignment horizontal="center"/>
    </xf>
    <xf numFmtId="0" fontId="0" fillId="0" borderId="6" xfId="0" applyBorder="1" applyAlignment="1">
      <alignment horizontal="center"/>
    </xf>
    <xf numFmtId="0" fontId="6" fillId="0" borderId="0" xfId="0" applyFont="1" applyAlignment="1">
      <alignment horizontal="left" wrapText="1"/>
    </xf>
    <xf numFmtId="0" fontId="6" fillId="0" borderId="0" xfId="0" applyFont="1" applyAlignment="1">
      <alignment wrapText="1"/>
    </xf>
    <xf numFmtId="0" fontId="0" fillId="0" borderId="4"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wrapText="1"/>
    </xf>
    <xf numFmtId="0" fontId="0" fillId="0" borderId="5" xfId="0" applyBorder="1" applyAlignment="1">
      <alignment wrapText="1"/>
    </xf>
    <xf numFmtId="0" fontId="0" fillId="0" borderId="6"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0E6B-0058-4195-8936-315A94D86DF0}">
  <sheetPr>
    <pageSetUpPr fitToPage="1"/>
  </sheetPr>
  <dimension ref="A1:Q34"/>
  <sheetViews>
    <sheetView tabSelected="1" workbookViewId="0">
      <selection activeCell="B22" sqref="B22"/>
    </sheetView>
  </sheetViews>
  <sheetFormatPr baseColWidth="10" defaultColWidth="9.1640625" defaultRowHeight="15" x14ac:dyDescent="0.2"/>
  <cols>
    <col min="1" max="1" width="21.83203125" style="1" bestFit="1" customWidth="1"/>
    <col min="2" max="2" width="21.83203125" style="1" customWidth="1"/>
    <col min="3" max="10" width="21.83203125" style="2" hidden="1" customWidth="1"/>
    <col min="11" max="11" width="21.83203125" style="2" bestFit="1" customWidth="1"/>
    <col min="12" max="13" width="21.83203125" style="2" hidden="1" customWidth="1"/>
    <col min="14" max="14" width="21.83203125" style="18" hidden="1" customWidth="1"/>
    <col min="15" max="15" width="21.6640625" customWidth="1"/>
    <col min="16" max="16" width="10.6640625" bestFit="1" customWidth="1"/>
  </cols>
  <sheetData>
    <row r="1" spans="1:17" x14ac:dyDescent="0.2">
      <c r="A1" s="36" t="s">
        <v>0</v>
      </c>
      <c r="B1" s="37"/>
      <c r="C1" s="37"/>
      <c r="D1" s="37"/>
      <c r="E1" s="37"/>
      <c r="F1" s="37"/>
      <c r="G1" s="37"/>
      <c r="H1" s="37"/>
      <c r="I1" s="37"/>
      <c r="J1" s="37"/>
      <c r="K1" s="37"/>
      <c r="L1" s="37"/>
      <c r="M1" s="37"/>
      <c r="N1" s="37"/>
      <c r="O1" s="37"/>
    </row>
    <row r="2" spans="1:17" x14ac:dyDescent="0.2">
      <c r="A2" s="36" t="s">
        <v>1</v>
      </c>
      <c r="B2" s="36"/>
      <c r="C2" s="36"/>
      <c r="D2" s="36"/>
      <c r="E2" s="36"/>
      <c r="F2" s="36"/>
      <c r="G2" s="36"/>
      <c r="H2" s="36"/>
      <c r="I2" s="36"/>
      <c r="J2" s="36"/>
      <c r="K2" s="36"/>
      <c r="L2" s="36"/>
      <c r="M2" s="36"/>
      <c r="N2" s="36"/>
      <c r="O2" s="36"/>
    </row>
    <row r="3" spans="1:17" x14ac:dyDescent="0.2">
      <c r="A3" s="28"/>
      <c r="B3" s="27"/>
      <c r="C3" s="27"/>
      <c r="D3" s="27"/>
      <c r="E3" s="27"/>
      <c r="F3" s="27"/>
      <c r="G3" s="27"/>
      <c r="H3" s="27"/>
      <c r="I3" s="27"/>
      <c r="J3" s="27"/>
      <c r="K3" s="27"/>
      <c r="L3" s="27"/>
      <c r="M3" s="27"/>
      <c r="N3" s="27"/>
      <c r="O3" s="27"/>
    </row>
    <row r="4" spans="1:17" s="10" customFormat="1" x14ac:dyDescent="0.2">
      <c r="A4" s="38" t="s">
        <v>2</v>
      </c>
      <c r="B4" s="39"/>
      <c r="C4" s="39"/>
      <c r="D4" s="39"/>
      <c r="E4" s="39"/>
      <c r="F4" s="39"/>
      <c r="G4" s="39"/>
      <c r="H4" s="39"/>
      <c r="I4" s="40"/>
      <c r="J4" s="40"/>
      <c r="K4" s="40"/>
      <c r="L4" s="40"/>
      <c r="M4" s="40"/>
      <c r="N4" s="40"/>
      <c r="O4" s="41"/>
    </row>
    <row r="5" spans="1:17" s="10" customFormat="1" x14ac:dyDescent="0.2">
      <c r="A5" s="42" t="s">
        <v>3</v>
      </c>
      <c r="B5" s="43"/>
      <c r="C5" s="43"/>
      <c r="D5" s="43"/>
      <c r="E5" s="43"/>
      <c r="F5" s="43"/>
      <c r="G5" s="43"/>
      <c r="H5" s="43"/>
      <c r="I5" s="44"/>
      <c r="J5" s="44"/>
      <c r="K5" s="44"/>
      <c r="L5" s="44"/>
      <c r="M5" s="44"/>
      <c r="N5" s="44"/>
      <c r="O5" s="45"/>
    </row>
    <row r="6" spans="1:17" s="10" customFormat="1" x14ac:dyDescent="0.2">
      <c r="A6" s="30"/>
      <c r="B6" s="29"/>
      <c r="C6" s="29"/>
      <c r="D6" s="29"/>
      <c r="E6" s="29"/>
      <c r="F6" s="29"/>
      <c r="G6" s="29"/>
      <c r="H6" s="29"/>
      <c r="I6" s="31"/>
      <c r="J6" s="31"/>
      <c r="K6" s="31"/>
      <c r="L6" s="31"/>
      <c r="M6" s="31"/>
      <c r="N6" s="31"/>
      <c r="O6" s="32"/>
    </row>
    <row r="7" spans="1:17" s="10" customFormat="1" ht="28.5" customHeight="1" x14ac:dyDescent="0.2">
      <c r="A7" s="33" t="s">
        <v>4</v>
      </c>
      <c r="B7" s="34"/>
      <c r="C7" s="34"/>
      <c r="D7" s="34"/>
      <c r="E7" s="34"/>
      <c r="F7" s="34"/>
      <c r="G7" s="34"/>
      <c r="H7" s="34"/>
      <c r="I7" s="34"/>
      <c r="J7" s="34"/>
      <c r="K7" s="34"/>
      <c r="L7" s="34"/>
      <c r="M7" s="34"/>
      <c r="N7" s="34"/>
      <c r="O7" s="35"/>
    </row>
    <row r="8" spans="1:17" x14ac:dyDescent="0.2">
      <c r="A8" s="15"/>
      <c r="O8" s="3"/>
    </row>
    <row r="9" spans="1:17" ht="48" x14ac:dyDescent="0.2">
      <c r="A9" s="12" t="s">
        <v>5</v>
      </c>
      <c r="B9" s="13" t="s">
        <v>6</v>
      </c>
      <c r="C9" s="14" t="s">
        <v>7</v>
      </c>
      <c r="D9" s="14" t="s">
        <v>8</v>
      </c>
      <c r="E9" s="14" t="s">
        <v>9</v>
      </c>
      <c r="F9" s="14" t="s">
        <v>10</v>
      </c>
      <c r="G9" s="14" t="s">
        <v>11</v>
      </c>
      <c r="H9" s="14" t="s">
        <v>12</v>
      </c>
      <c r="I9" s="14" t="s">
        <v>13</v>
      </c>
      <c r="J9" s="14" t="s">
        <v>14</v>
      </c>
      <c r="K9" s="14" t="s">
        <v>15</v>
      </c>
      <c r="L9" s="14" t="s">
        <v>16</v>
      </c>
      <c r="M9" s="14" t="s">
        <v>17</v>
      </c>
      <c r="N9" s="14" t="s">
        <v>18</v>
      </c>
      <c r="O9" s="22" t="s">
        <v>19</v>
      </c>
    </row>
    <row r="10" spans="1:17" s="8" customFormat="1" ht="16" x14ac:dyDescent="0.25">
      <c r="A10" s="17">
        <f t="shared" ref="A10:B10" ca="1" si="0">TODAY()</f>
        <v>45371</v>
      </c>
      <c r="B10" s="24">
        <f t="shared" ca="1" si="0"/>
        <v>45371</v>
      </c>
      <c r="C10" s="6">
        <f ca="1">YEARFRAC(A10, TODAY(), 1)</f>
        <v>0</v>
      </c>
      <c r="D10" s="6">
        <f ca="1">YEARFRAC(B10, TODAY(), 1)</f>
        <v>0</v>
      </c>
      <c r="E10" s="6">
        <f ca="1">55-C10</f>
        <v>55</v>
      </c>
      <c r="F10" s="6">
        <f ca="1">10-D10</f>
        <v>10</v>
      </c>
      <c r="G10" s="6">
        <f ca="1">(75-(C10+D10))/2</f>
        <v>37.5</v>
      </c>
      <c r="H10" s="6">
        <f ca="1">MAX(E10:G10)</f>
        <v>55</v>
      </c>
      <c r="I10" s="7">
        <f ca="1">IF((55-C10)&gt;0,(55-C10),"Already age 55")</f>
        <v>55</v>
      </c>
      <c r="J10" s="7">
        <f ca="1">IF((10-D10)&gt;0,(10-D10),"Have 10 years of service")</f>
        <v>10</v>
      </c>
      <c r="K10" s="7">
        <f ca="1">IF(H10&lt;0,"Met rule of 75",H10)</f>
        <v>55</v>
      </c>
      <c r="L10" s="7">
        <f ca="1">H10*365.2422</f>
        <v>20088.321</v>
      </c>
      <c r="M10" s="20">
        <f ca="1">TODAY()</f>
        <v>45371</v>
      </c>
      <c r="N10" s="20">
        <f ca="1">M10+L10</f>
        <v>65459.320999999996</v>
      </c>
      <c r="O10" s="25">
        <f ca="1">DATE(YEAR(N10),MONTH(N10)+1,0)</f>
        <v>65470</v>
      </c>
      <c r="P10" s="23"/>
      <c r="Q10" s="23"/>
    </row>
    <row r="11" spans="1:17" s="8" customFormat="1" ht="16" x14ac:dyDescent="0.25">
      <c r="A11" s="4"/>
      <c r="B11" s="5"/>
      <c r="C11" s="6"/>
      <c r="D11" s="6"/>
      <c r="E11" s="6"/>
      <c r="F11" s="6"/>
      <c r="G11" s="6"/>
      <c r="H11" s="6"/>
      <c r="I11" s="7"/>
      <c r="J11" s="7"/>
      <c r="K11" s="7"/>
      <c r="L11" s="7"/>
      <c r="M11" s="7"/>
      <c r="N11" s="19"/>
      <c r="O11" s="9"/>
    </row>
    <row r="12" spans="1:17" ht="29.25" customHeight="1" x14ac:dyDescent="0.2">
      <c r="A12" s="33" t="s">
        <v>20</v>
      </c>
      <c r="B12" s="34"/>
      <c r="C12" s="34"/>
      <c r="D12" s="34"/>
      <c r="E12" s="34"/>
      <c r="F12" s="34"/>
      <c r="G12" s="34"/>
      <c r="H12" s="34"/>
      <c r="I12" s="34"/>
      <c r="J12" s="34"/>
      <c r="K12" s="34"/>
      <c r="L12" s="34"/>
      <c r="M12" s="34"/>
      <c r="N12" s="34"/>
      <c r="O12" s="35"/>
    </row>
    <row r="13" spans="1:17" s="8" customFormat="1" ht="16" x14ac:dyDescent="0.25">
      <c r="A13" s="4"/>
      <c r="B13" s="5"/>
      <c r="C13" s="6"/>
      <c r="D13" s="6"/>
      <c r="E13" s="6"/>
      <c r="F13" s="6"/>
      <c r="G13" s="6"/>
      <c r="H13" s="6"/>
      <c r="I13" s="7"/>
      <c r="J13" s="7"/>
      <c r="K13" s="7"/>
      <c r="L13" s="7"/>
      <c r="M13" s="7"/>
      <c r="N13" s="19"/>
      <c r="O13" s="9"/>
    </row>
    <row r="14" spans="1:17" ht="91.75" customHeight="1" x14ac:dyDescent="0.2">
      <c r="A14" s="48" t="s">
        <v>21</v>
      </c>
      <c r="B14" s="49"/>
      <c r="C14" s="49"/>
      <c r="D14" s="49"/>
      <c r="E14" s="49"/>
      <c r="F14" s="49"/>
      <c r="G14" s="49"/>
      <c r="H14" s="49"/>
      <c r="I14" s="49"/>
      <c r="J14" s="49"/>
      <c r="K14" s="49"/>
      <c r="L14" s="49"/>
      <c r="M14" s="49"/>
      <c r="N14" s="49"/>
      <c r="O14" s="50"/>
    </row>
    <row r="15" spans="1:17" ht="17.75" customHeight="1" x14ac:dyDescent="0.2">
      <c r="B15" s="16"/>
      <c r="C15" s="16"/>
      <c r="D15" s="16"/>
      <c r="E15" s="16"/>
      <c r="F15" s="16"/>
      <c r="G15" s="16"/>
      <c r="H15" s="16"/>
      <c r="I15" s="16"/>
      <c r="J15" s="16"/>
      <c r="K15" s="16"/>
      <c r="L15" s="16"/>
      <c r="M15" s="16"/>
    </row>
    <row r="16" spans="1:17" s="10" customFormat="1" ht="15" customHeight="1" x14ac:dyDescent="0.2">
      <c r="A16" s="38" t="s">
        <v>22</v>
      </c>
      <c r="B16" s="39"/>
      <c r="C16" s="39"/>
      <c r="D16" s="39"/>
      <c r="E16" s="39"/>
      <c r="F16" s="39"/>
      <c r="G16" s="39"/>
      <c r="H16" s="39"/>
      <c r="I16" s="40"/>
      <c r="J16" s="40"/>
      <c r="K16" s="40"/>
      <c r="L16" s="40"/>
      <c r="M16" s="40"/>
      <c r="N16" s="40"/>
      <c r="O16" s="41"/>
    </row>
    <row r="17" spans="1:16" s="10" customFormat="1" ht="15" customHeight="1" x14ac:dyDescent="0.2">
      <c r="A17" s="42" t="s">
        <v>23</v>
      </c>
      <c r="B17" s="43"/>
      <c r="C17" s="43"/>
      <c r="D17" s="43"/>
      <c r="E17" s="43"/>
      <c r="F17" s="43"/>
      <c r="G17" s="43"/>
      <c r="H17" s="43"/>
      <c r="I17" s="44"/>
      <c r="J17" s="44"/>
      <c r="K17" s="44"/>
      <c r="L17" s="44"/>
      <c r="M17" s="44"/>
      <c r="N17" s="44"/>
      <c r="O17" s="45"/>
    </row>
    <row r="18" spans="1:16" s="10" customFormat="1" ht="15" customHeight="1" x14ac:dyDescent="0.2">
      <c r="A18" s="30"/>
      <c r="B18" s="29"/>
      <c r="C18" s="29"/>
      <c r="D18" s="29"/>
      <c r="E18" s="29"/>
      <c r="F18" s="29"/>
      <c r="G18" s="29"/>
      <c r="H18" s="29"/>
      <c r="I18" s="31"/>
      <c r="J18" s="31"/>
      <c r="K18" s="31"/>
      <c r="L18" s="31"/>
      <c r="M18" s="31"/>
      <c r="N18" s="31"/>
      <c r="O18" s="32"/>
    </row>
    <row r="19" spans="1:16" s="10" customFormat="1" ht="28.5" customHeight="1" x14ac:dyDescent="0.2">
      <c r="A19" s="33" t="s">
        <v>24</v>
      </c>
      <c r="B19" s="34"/>
      <c r="C19" s="34"/>
      <c r="D19" s="34"/>
      <c r="E19" s="34"/>
      <c r="F19" s="34"/>
      <c r="G19" s="34"/>
      <c r="H19" s="34"/>
      <c r="I19" s="34"/>
      <c r="J19" s="34"/>
      <c r="K19" s="34"/>
      <c r="L19" s="34"/>
      <c r="M19" s="34"/>
      <c r="N19" s="34"/>
      <c r="O19" s="35"/>
    </row>
    <row r="20" spans="1:16" x14ac:dyDescent="0.2">
      <c r="A20" s="15"/>
      <c r="O20" s="3"/>
    </row>
    <row r="21" spans="1:16" ht="48" x14ac:dyDescent="0.2">
      <c r="A21" s="12" t="s">
        <v>5</v>
      </c>
      <c r="B21" s="13" t="s">
        <v>6</v>
      </c>
      <c r="C21" s="14" t="s">
        <v>7</v>
      </c>
      <c r="D21" s="14" t="s">
        <v>8</v>
      </c>
      <c r="E21" s="14" t="s">
        <v>25</v>
      </c>
      <c r="F21" s="14" t="s">
        <v>10</v>
      </c>
      <c r="G21" s="14" t="s">
        <v>26</v>
      </c>
      <c r="H21" s="14" t="s">
        <v>12</v>
      </c>
      <c r="I21" s="14" t="s">
        <v>27</v>
      </c>
      <c r="J21" s="14" t="s">
        <v>28</v>
      </c>
      <c r="K21" s="14" t="s">
        <v>29</v>
      </c>
      <c r="L21" s="14" t="s">
        <v>16</v>
      </c>
      <c r="M21" s="14"/>
      <c r="N21" s="14" t="s">
        <v>19</v>
      </c>
      <c r="O21" s="22" t="s">
        <v>19</v>
      </c>
    </row>
    <row r="22" spans="1:16" s="8" customFormat="1" ht="16" x14ac:dyDescent="0.25">
      <c r="A22" s="17">
        <f t="shared" ref="A22:B22" ca="1" si="1">TODAY()</f>
        <v>45371</v>
      </c>
      <c r="B22" s="24">
        <f t="shared" ca="1" si="1"/>
        <v>45371</v>
      </c>
      <c r="C22" s="6">
        <f ca="1">YEARFRAC(A22, TODAY(), 1)</f>
        <v>0</v>
      </c>
      <c r="D22" s="6">
        <f ca="1">YEARFRAC(B22, TODAY(), 1)</f>
        <v>0</v>
      </c>
      <c r="E22" s="6">
        <f ca="1">60-C22</f>
        <v>60</v>
      </c>
      <c r="F22" s="6">
        <f ca="1">15-D22</f>
        <v>15</v>
      </c>
      <c r="G22" s="6">
        <f ca="1">(75-(C22+D22))/2</f>
        <v>37.5</v>
      </c>
      <c r="H22" s="6">
        <f ca="1">MAX(E22:G22)</f>
        <v>60</v>
      </c>
      <c r="I22" s="7">
        <f ca="1">IF((60-C22)&gt;0,(60-C22),"Already age 60")</f>
        <v>60</v>
      </c>
      <c r="J22" s="7">
        <f ca="1">IF((15-D22)&gt;0,(15-D22),"Have 15 years of service")</f>
        <v>15</v>
      </c>
      <c r="K22" s="7">
        <f ca="1">IF(H22&lt;0,"Met rule of 75",H22)</f>
        <v>60</v>
      </c>
      <c r="L22" s="7">
        <f ca="1">H22*365.2422</f>
        <v>21914.532000000003</v>
      </c>
      <c r="M22" s="20">
        <f ca="1">TODAY()</f>
        <v>45371</v>
      </c>
      <c r="N22" s="20">
        <f ca="1">M22+L22</f>
        <v>67285.532000000007</v>
      </c>
      <c r="O22" s="25">
        <f ca="1">DATE(YEAR(N22),MONTH(N22)+1,0)</f>
        <v>67297</v>
      </c>
      <c r="P22" s="23"/>
    </row>
    <row r="23" spans="1:16" s="8" customFormat="1" ht="16" x14ac:dyDescent="0.25">
      <c r="A23" s="4"/>
      <c r="B23" s="5"/>
      <c r="C23" s="6"/>
      <c r="D23" s="6"/>
      <c r="E23" s="6"/>
      <c r="F23" s="6"/>
      <c r="G23" s="6"/>
      <c r="H23" s="6"/>
      <c r="I23" s="7"/>
      <c r="J23" s="7"/>
      <c r="K23" s="7"/>
      <c r="L23" s="7"/>
      <c r="M23" s="7"/>
      <c r="N23" s="19"/>
      <c r="O23" s="9"/>
    </row>
    <row r="24" spans="1:16" ht="29.25" customHeight="1" x14ac:dyDescent="0.2">
      <c r="A24" s="33" t="s">
        <v>20</v>
      </c>
      <c r="B24" s="34"/>
      <c r="C24" s="34"/>
      <c r="D24" s="34"/>
      <c r="E24" s="34"/>
      <c r="F24" s="34"/>
      <c r="G24" s="34"/>
      <c r="H24" s="34"/>
      <c r="I24" s="34"/>
      <c r="J24" s="34"/>
      <c r="K24" s="34"/>
      <c r="L24" s="34"/>
      <c r="M24" s="34"/>
      <c r="N24" s="34"/>
      <c r="O24" s="35"/>
    </row>
    <row r="25" spans="1:16" x14ac:dyDescent="0.2">
      <c r="A25" s="15"/>
      <c r="O25" s="3"/>
    </row>
    <row r="26" spans="1:16" ht="75.75" customHeight="1" x14ac:dyDescent="0.2">
      <c r="A26" s="51" t="s">
        <v>21</v>
      </c>
      <c r="B26" s="52"/>
      <c r="C26" s="52"/>
      <c r="D26" s="52"/>
      <c r="E26" s="52"/>
      <c r="F26" s="52"/>
      <c r="G26" s="52"/>
      <c r="H26" s="52"/>
      <c r="I26" s="52"/>
      <c r="J26" s="52"/>
      <c r="K26" s="52"/>
      <c r="L26" s="52"/>
      <c r="M26" s="52"/>
      <c r="N26" s="52"/>
      <c r="O26" s="53"/>
    </row>
    <row r="27" spans="1:16" ht="32.25" customHeight="1" x14ac:dyDescent="0.2">
      <c r="B27" s="16"/>
      <c r="C27" s="16"/>
      <c r="D27" s="16"/>
      <c r="E27" s="16"/>
      <c r="F27" s="16"/>
      <c r="G27" s="16"/>
      <c r="H27" s="16"/>
      <c r="I27" s="16"/>
      <c r="J27" s="16"/>
      <c r="K27" s="16"/>
      <c r="L27" s="16"/>
      <c r="M27" s="16"/>
      <c r="N27" s="16"/>
      <c r="O27" s="16"/>
    </row>
    <row r="28" spans="1:16" ht="16" x14ac:dyDescent="0.2">
      <c r="A28" s="11" t="s">
        <v>30</v>
      </c>
    </row>
    <row r="29" spans="1:16" ht="91.75" customHeight="1" x14ac:dyDescent="0.2">
      <c r="A29" s="46" t="s">
        <v>31</v>
      </c>
      <c r="B29" s="47"/>
      <c r="C29" s="47"/>
      <c r="D29" s="47"/>
      <c r="E29" s="47"/>
      <c r="F29" s="47"/>
      <c r="G29" s="47"/>
      <c r="H29" s="47"/>
      <c r="I29" s="47"/>
      <c r="J29" s="47"/>
      <c r="K29" s="47"/>
      <c r="L29" s="47"/>
      <c r="M29" s="47"/>
      <c r="N29" s="47"/>
      <c r="O29" s="47"/>
    </row>
    <row r="30" spans="1:16" ht="15" customHeight="1" x14ac:dyDescent="0.2">
      <c r="A30" s="21"/>
    </row>
    <row r="31" spans="1:16" ht="15" customHeight="1" x14ac:dyDescent="0.2">
      <c r="A31" s="21"/>
    </row>
    <row r="32" spans="1:16" ht="15" customHeight="1" x14ac:dyDescent="0.2">
      <c r="A32" s="21"/>
    </row>
    <row r="33" spans="1:1" x14ac:dyDescent="0.2">
      <c r="A33" s="26" t="s">
        <v>32</v>
      </c>
    </row>
    <row r="34" spans="1:1" x14ac:dyDescent="0.2">
      <c r="A34"/>
    </row>
  </sheetData>
  <sheetProtection algorithmName="SHA-512" hashValue="dPscOGZe8bV8/ut0czTlxT4KuDMs1+Yvg538WU50OLCwn/0bYgvklJ1F/csOTT1tkBCdQimUXZv7AIvcLEuMtw==" saltValue="2HxPzAalEkjYRRm5hjninA==" spinCount="100000" sheet="1" selectLockedCells="1"/>
  <mergeCells count="13">
    <mergeCell ref="A29:O29"/>
    <mergeCell ref="A16:O16"/>
    <mergeCell ref="A17:O17"/>
    <mergeCell ref="A19:O19"/>
    <mergeCell ref="A14:O14"/>
    <mergeCell ref="A26:O26"/>
    <mergeCell ref="A12:O12"/>
    <mergeCell ref="A24:O24"/>
    <mergeCell ref="A1:O1"/>
    <mergeCell ref="A2:O2"/>
    <mergeCell ref="A4:O4"/>
    <mergeCell ref="A5:O5"/>
    <mergeCell ref="A7:O7"/>
  </mergeCells>
  <pageMargins left="0.7" right="0.7" top="0.75" bottom="0.75" header="0.3" footer="0.3"/>
  <pageSetup scale="96" orientation="portrait" r:id="rId1"/>
  <ignoredErrors>
    <ignoredError sqref="A22:B22 A10:B1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130caa-223d-4026-ac04-c8933a838abe" xsi:nil="true"/>
    <lcf76f155ced4ddcb4097134ff3c332f xmlns="0fe17479-2bac-403e-a01b-b5cde08205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A8DC485C0106428C41D7DC43497E0E" ma:contentTypeVersion="17" ma:contentTypeDescription="Create a new document." ma:contentTypeScope="" ma:versionID="1b0ca1114362157dfb544689d25cbd10">
  <xsd:schema xmlns:xsd="http://www.w3.org/2001/XMLSchema" xmlns:xs="http://www.w3.org/2001/XMLSchema" xmlns:p="http://schemas.microsoft.com/office/2006/metadata/properties" xmlns:ns2="0fe17479-2bac-403e-a01b-b5cde08205bd" xmlns:ns3="7a130caa-223d-4026-ac04-c8933a838abe" targetNamespace="http://schemas.microsoft.com/office/2006/metadata/properties" ma:root="true" ma:fieldsID="56f795706f63938d22ced81333d5da77" ns2:_="" ns3:_="">
    <xsd:import namespace="0fe17479-2bac-403e-a01b-b5cde08205bd"/>
    <xsd:import namespace="7a130caa-223d-4026-ac04-c8933a838a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17479-2bac-403e-a01b-b5cde0820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130caa-223d-4026-ac04-c8933a838ab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54bdc4a-9736-4762-ad28-2e1a0ad5afb4}" ma:internalName="TaxCatchAll" ma:showField="CatchAllData" ma:web="7a130caa-223d-4026-ac04-c8933a838a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FCD34D-CB08-4880-B570-0D64058FE5BC}">
  <ds:schemaRefs>
    <ds:schemaRef ds:uri="http://schemas.microsoft.com/office/2006/metadata/properties"/>
    <ds:schemaRef ds:uri="http://schemas.microsoft.com/office/infopath/2007/PartnerControls"/>
    <ds:schemaRef ds:uri="7a130caa-223d-4026-ac04-c8933a838abe"/>
    <ds:schemaRef ds:uri="0fe17479-2bac-403e-a01b-b5cde08205bd"/>
  </ds:schemaRefs>
</ds:datastoreItem>
</file>

<file path=customXml/itemProps2.xml><?xml version="1.0" encoding="utf-8"?>
<ds:datastoreItem xmlns:ds="http://schemas.openxmlformats.org/officeDocument/2006/customXml" ds:itemID="{DDAE24C7-7C4D-40C0-A1FA-09AE03DB9D96}">
  <ds:schemaRefs>
    <ds:schemaRef ds:uri="http://schemas.microsoft.com/sharepoint/v3/contenttype/forms"/>
  </ds:schemaRefs>
</ds:datastoreItem>
</file>

<file path=customXml/itemProps3.xml><?xml version="1.0" encoding="utf-8"?>
<ds:datastoreItem xmlns:ds="http://schemas.openxmlformats.org/officeDocument/2006/customXml" ds:itemID="{875C7040-517C-45F5-9500-4AD83C340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e17479-2bac-403e-a01b-b5cde08205bd"/>
    <ds:schemaRef ds:uri="7a130caa-223d-4026-ac04-c8933a83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PRH eligibility calculator</vt:lpstr>
      <vt:lpstr>'PRH eligibility calculator'!OLE_LINK1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Antony, Joseph</dc:creator>
  <cp:keywords/>
  <dc:description/>
  <cp:lastModifiedBy>Brusgulis, Kathy</cp:lastModifiedBy>
  <cp:revision/>
  <dcterms:created xsi:type="dcterms:W3CDTF">2019-06-25T17:19:47Z</dcterms:created>
  <dcterms:modified xsi:type="dcterms:W3CDTF">2024-03-20T19:14:46Z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0x01010043A8DC485C0106428C41D7DC43497E0E</vt:lpwstr>
  </property>
  <property fmtid="{D5CDD505-2E9C-101B-9397-08002B2CF9AE}" pid="3" name="MediaServiceImageTags">
    <vt:lpwstr/>
  </property>
</Properties>
</file>